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<sst xmlns="http://schemas.openxmlformats.org/spreadsheetml/2006/main" count="518" uniqueCount="499">
  <si>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</si>
  <si>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</si>
  <si>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</si>
  <si>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</si>
  <si>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</si>
  <si>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</si>
  <si>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</si>
  <si>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</si>
  <si>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</si>
  <si>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</si>
  <si>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</si>
  <si>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</si>
  <si>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</si>
  <si>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</si>
  <si>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</si>
  <si>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</si>
  <si>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</si>
  <si>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</si>
  <si>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</si>
  <si>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</si>
  <si>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</si>
  <si>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</si>
  <si>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</si>
  <si>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</si>
  <si>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</si>
  <si>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</si>
  <si>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</si>
  <si>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</si>
  <si>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</si>
  <si>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</si>
  <si>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</si>
  <si>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</si>
  <si>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</si>
  <si>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</si>
  <si>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</si>
  <si>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</si>
  <si>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</si>
  <si>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</si>
  <si>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</si>
  <si>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</si>
  <si>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</si>
  <si>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</si>
  <si>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</si>
  <si>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</si>
  <si>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</si>
  <si>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</si>
  <si>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</si>
  <si>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</si>
  <si>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</si>
  <si>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</si>
  <si>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</si>
  <si>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</si>
  <si>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</si>
  <si>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</si>
  <si>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</si>
  <si>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</si>
  <si>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</si>
  <si>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</si>
  <si>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</si>
  <si>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</si>
  <si>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</si>
  <si>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</si>
  <si>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</si>
  <si>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</si>
  <si>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</si>
  <si>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</si>
  <si>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</si>
  <si>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</si>
  <si>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</si>
  <si>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</si>
  <si>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</si>
  <si>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</si>
  <si>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</si>
  <si>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</si>
  <si>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</si>
  <si>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</si>
  <si>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</si>
  <si>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</si>
  <si>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</si>
  <si>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</si>
  <si>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</si>
  <si>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</si>
  <si>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</si>
  <si>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</si>
  <si>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</si>
  <si>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</si>
  <si>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</si>
  <si>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</si>
  <si>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</si>
  <si>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</si>
  <si>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</si>
  <si>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</si>
  <si>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</si>
  <si>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</si>
  <si>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</si>
  <si>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</si>
  <si>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</si>
  <si>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</si>
  <si>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</si>
  <si>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</si>
  <si>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</si>
  <si>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</si>
  <si>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</si>
  <si>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</si>
  <si>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</si>
  <si>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</si>
  <si>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</si>
  <si>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</si>
  <si>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</si>
  <si>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</si>
  <si>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</si>
  <si>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</si>
  <si>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</si>
  <si>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</si>
  <si>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</si>
  <si>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</si>
  <si>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</si>
  <si>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</si>
  <si>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</si>
  <si>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</si>
  <si>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</si>
  <si>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</si>
  <si>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</si>
  <si>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</si>
  <si>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</si>
  <si>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</si>
  <si>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</si>
  <si>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</si>
  <si>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</si>
  <si>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</si>
  <si>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</si>
  <si>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</si>
  <si>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</si>
  <si>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</si>
  <si>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</si>
  <si>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</si>
  <si>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</si>
  <si>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</si>
  <si>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</si>
  <si>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</si>
  <si>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</si>
  <si>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</si>
  <si>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</si>
  <si>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</si>
  <si>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</si>
  <si>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</si>
  <si>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</si>
  <si>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</si>
  <si>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</si>
  <si>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</si>
  <si>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</si>
  <si>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</si>
  <si>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</si>
  <si>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</si>
  <si>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</si>
  <si>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</si>
  <si>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</si>
  <si>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</si>
  <si>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</si>
  <si>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</si>
  <si>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</si>
  <si>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</si>
  <si>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</si>
  <si>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</si>
  <si>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</si>
  <si>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</si>
  <si>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</si>
  <si>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</si>
  <si>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</si>
  <si>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</si>
  <si>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</si>
  <si>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</si>
  <si>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</si>
  <si>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</si>
  <si>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</si>
  <si>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</si>
  <si>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</si>
  <si>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</si>
  <si>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</si>
  <si>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</si>
  <si>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</si>
  <si>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</si>
  <si>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</si>
  <si>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</si>
  <si>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</si>
  <si>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</si>
  <si>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</si>
  <si>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</si>
  <si>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</si>
  <si>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</si>
  <si>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</si>
  <si>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</si>
  <si>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</si>
  <si>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</si>
  <si>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</si>
  <si>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</si>
  <si>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</si>
  <si>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</si>
  <si>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</si>
  <si>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</si>
  <si>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</si>
  <si>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</si>
  <si>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</si>
  <si>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</si>
  <si>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</si>
  <si>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</si>
  <si>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</si>
  <si>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</si>
  <si>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</si>
  <si>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</si>
  <si>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</si>
  <si>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</si>
  <si>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</si>
  <si>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</si>
  <si>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</si>
  <si>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</si>
  <si>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</si>
  <si>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</si>
  <si>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</si>
  <si>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</si>
  <si>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</si>
  <si>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</si>
  <si>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</si>
  <si>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</si>
  <si>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</si>
  <si>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</si>
  <si>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</si>
  <si>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</si>
  <si>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</si>
  <si>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</si>
  <si>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</si>
  <si>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</si>
  <si>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</si>
  <si>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</si>
  <si>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</si>
  <si>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</si>
  <si>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</si>
  <si>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</si>
  <si>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</si>
  <si>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</si>
  <si>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</si>
  <si>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</si>
  <si>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</si>
  <si>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</si>
  <si>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</si>
  <si>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</si>
  <si>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</si>
  <si>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</si>
  <si>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</si>
  <si>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</si>
  <si>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</si>
  <si>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</si>
  <si>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</si>
  <si>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</si>
  <si>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</si>
  <si>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</si>
  <si>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</si>
  <si>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</si>
  <si>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</si>
  <si>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</si>
  <si>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</si>
  <si>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</si>
  <si>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</si>
  <si>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</si>
  <si>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</si>
  <si>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</si>
  <si>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</si>
  <si>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</si>
  <si>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</si>
  <si>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</si>
  <si>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</si>
  <si>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</si>
  <si>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</si>
  <si>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</si>
  <si>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</si>
  <si>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</si>
  <si>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</si>
  <si>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</si>
  <si>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</si>
  <si>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</si>
  <si>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</si>
  <si>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</si>
  <si>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</si>
  <si>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</si>
  <si>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</si>
  <si>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</si>
  <si>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</si>
  <si>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</si>
  <si>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</si>
  <si>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</si>
  <si>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</si>
  <si>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</si>
  <si>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</si>
  <si>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</si>
  <si>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</si>
  <si>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</si>
  <si>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</si>
  <si>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</si>
  <si>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</si>
  <si>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</si>
  <si>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</si>
  <si>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</si>
  <si>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</si>
  <si>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</si>
  <si>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</si>
  <si>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</si>
  <si>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</si>
  <si>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</si>
  <si>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</si>
  <si>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</si>
  <si>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</si>
  <si>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</si>
  <si>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</si>
  <si>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</si>
  <si>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</si>
  <si>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</si>
  <si>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</si>
  <si>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</si>
  <si>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</si>
  <si>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</si>
  <si>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</si>
  <si>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</si>
  <si>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</si>
  <si>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</si>
  <si>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</si>
  <si>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</si>
  <si>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</si>
  <si>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</si>
  <si>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</si>
  <si>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</si>
  <si>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</si>
  <si>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</si>
  <si>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</si>
  <si>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</si>
  <si>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</si>
  <si>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</si>
  <si>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</si>
  <si>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</si>
  <si>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</si>
  <si>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</si>
  <si>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</si>
  <si>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</si>
  <si>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</si>
  <si>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</si>
  <si>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</si>
  <si>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</si>
  <si>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</si>
  <si>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</si>
  <si>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</si>
  <si>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</si>
  <si>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</si>
  <si>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</si>
  <si>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</si>
  <si>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</si>
  <si>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</si>
  <si>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</si>
  <si>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</si>
  <si>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</si>
  <si>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</si>
  <si>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</si>
  <si>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</si>
  <si>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</si>
  <si>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</si>
  <si>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</si>
  <si>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</si>
  <si>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</si>
  <si>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</si>
  <si>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</si>
  <si>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</si>
  <si>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</si>
  <si>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</si>
  <si>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</si>
  <si>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</si>
  <si>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</si>
  <si>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</si>
  <si>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</si>
  <si>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</si>
  <si>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</si>
  <si>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</si>
  <si>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</si>
  <si>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</si>
  <si>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</si>
  <si>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</si>
  <si>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</si>
  <si>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</si>
  <si>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</si>
  <si>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</si>
  <si>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</si>
  <si>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</si>
  <si>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</si>
  <si>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</si>
  <si>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</si>
  <si>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</si>
  <si>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</si>
  <si>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</si>
  <si>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</si>
  <si>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</si>
  <si>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</si>
  <si>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</si>
  <si>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</si>
  <si>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</si>
  <si>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</si>
  <si>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</si>
  <si>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</si>
  <si>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</si>
  <si>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</si>
  <si>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</si>
  <si>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</si>
  <si>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</si>
  <si>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</si>
  <si>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</si>
  <si>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</si>
  <si>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</si>
  <si>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</si>
  <si>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</si>
  <si>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</si>
  <si>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</si>
  <si>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</si>
  <si>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</si>
  <si>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</si>
  <si>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</si>
  <si>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</si>
  <si>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</si>
  <si>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</si>
  <si>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</si>
  <si>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</si>
  <si>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</si>
  <si>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</si>
  <si>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</si>
  <si>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</si>
  <si>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</si>
  <si>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</si>
  <si>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</si>
  <si>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</si>
  <si>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</si>
  <si>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</si>
  <si>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</si>
  <si>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</si>
  <si>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</si>
  <si>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</si>
  <si>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</si>
  <si>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</si>
  <si>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</si>
  <si>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</si>
  <si>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</si>
  <si>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</si>
  <si>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</si>
  <si>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</si>
  <si>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</si>
  <si>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</si>
  <si>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</si>
  <si>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</si>
  <si>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</si>
  <si>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</si>
  <si>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</si>
  <si>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</si>
  <si>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</si>
  <si>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</si>
  <si>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</si>
  <si>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</si>
  <si>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</si>
  <si>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</si>
  <si>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</si>
  <si>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</si>
  <si>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</si>
  <si>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</si>
  <si>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</si>
  <si>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</si>
  <si>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</si>
  <si>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</si>
  <si>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</si>
  <si>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</si>
  <si>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</si>
  <si>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</si>
  <si>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</si>
  <si>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</si>
  <si>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</si>
  <si>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</si>
  <si>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</si>
  <si>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</si>
  <si>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</si>
  <si>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</si>
  <si>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</si>
  <si>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</si>
  <si>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</si>
  <si>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</si>
  <si>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</si>
  <si>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</si>
  <si>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</si>
  <si>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</si>
  <si>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</si>
  <si>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</si>
  <si>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</si>
  <si>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</si>
  <si>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</si>
  <si>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</si>
  <si>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Vinacomin - Materials Trading Joint Stock Company (MTS)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</si>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</sst>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I18" sqref="I18"/>
    </sheetView>
  </sheetViews>
  <sheetFormatPr defaultColWidth="9.140625" defaultRowHeight="12"/>
  <cols>
    <col min="1" max="1" width="40.28125" style="0" hidden="1" customWidth="1"/>
    <col min="2" max="2" width="45.421875" style="0" customWidth="1"/>
    <col min="3" max="3" width="28.140625" style="0" hidden="1" customWidth="1"/>
    <col min="4" max="4" width="17.00390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496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827069597837</v>
      </c>
      <c r="F10" s="24">
        <v>816634590812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13305147568</v>
      </c>
      <c r="F11" s="20">
        <f>F12+F13</f>
        <v>22894989469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13305147568</v>
      </c>
      <c r="F12" s="21">
        <v>22894989469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678741810037</v>
      </c>
      <c r="F18" s="20">
        <f>F19+F22+F23+F24+F25+F26+F27+F28</f>
        <v>646556582103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673720253357</v>
      </c>
      <c r="F19" s="21">
        <v>644086198532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2908581827</v>
      </c>
      <c r="F22" s="21">
        <v>2660099704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1940172202</v>
      </c>
      <c r="F26" s="21">
        <v>298195176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>
        <v>-777495440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172802651</v>
      </c>
      <c r="F28" s="21">
        <v>289584131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125016345065</v>
      </c>
      <c r="F29" s="20">
        <f>F30+F31</f>
        <v>134395256240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125016345065</v>
      </c>
      <c r="F30" s="21">
        <v>134395256240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10006295167</v>
      </c>
      <c r="F32" s="20">
        <f>F33+F36+F37+F38+F39</f>
        <v>12787763100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7218383500</v>
      </c>
      <c r="F33" s="21">
        <v>9604237430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2787301394</v>
      </c>
      <c r="F36" s="21">
        <v>2702994212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610273</v>
      </c>
      <c r="F37" s="21">
        <v>480531458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107964839165</v>
      </c>
      <c r="F43" s="20">
        <f>F44+F54+F64+F67+F70+F76+F80</f>
        <v>124295314288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130000000</v>
      </c>
      <c r="F44" s="20">
        <f>F45+F46+F47+F48+F49+F50+F53</f>
        <v>130000000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130000000</v>
      </c>
      <c r="F50" s="21">
        <v>130000000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101455711503</v>
      </c>
      <c r="F54" s="20">
        <f>F55+F58+F61</f>
        <v>110395899991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101455711503</v>
      </c>
      <c r="F55" s="20">
        <f>F56+F57</f>
        <v>110395899991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492530362303</v>
      </c>
      <c r="F56" s="21">
        <v>509237826991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-391074650800</v>
      </c>
      <c r="F57" s="21">
        <v>-398841927000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/>
      <c r="F62" s="21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/>
      <c r="F63" s="21"/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355094278</v>
      </c>
      <c r="F67" s="20">
        <f>F68+F69</f>
        <v>111604545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355094278</v>
      </c>
      <c r="F69" s="21">
        <v>111604545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</f>
        <v>6024033384</v>
      </c>
      <c r="F76" s="20">
        <f>F77+F78+F79</f>
        <v>13657809752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6024033384</v>
      </c>
      <c r="F77" s="21">
        <v>13657809752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935034437002</v>
      </c>
      <c r="F81" s="20">
        <f>F10+F43</f>
        <v>940929905100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764462535783</v>
      </c>
      <c r="F83" s="20">
        <f>F84+F106</f>
        <v>769702325953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743252501607</v>
      </c>
      <c r="F84" s="20">
        <f>F85+F88+F89+F90+F91+F92+F93+F94+F95+F97+F98+F99+F100+F101+F102</f>
        <v>739350361557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428465572164</v>
      </c>
      <c r="F85" s="21">
        <v>381383849867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380265755</v>
      </c>
      <c r="F88" s="21">
        <v>2988018173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4837317150</v>
      </c>
      <c r="F89" s="21">
        <v>90108062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29024396062</v>
      </c>
      <c r="F90" s="21">
        <v>47619502413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297345810</v>
      </c>
      <c r="F91" s="21">
        <v>274908407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246790697</v>
      </c>
      <c r="F95" s="21">
        <v>3233972896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275493684768</v>
      </c>
      <c r="F97" s="21">
        <v>297698937594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4507129201</v>
      </c>
      <c r="F99" s="21">
        <v>6061064145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21210034176</v>
      </c>
      <c r="F106" s="20">
        <f>SUM(F107:F119)</f>
        <v>30351964396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20554189182</v>
      </c>
      <c r="F114" s="21">
        <v>29437402633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>
        <v>655844994</v>
      </c>
      <c r="F119" s="21">
        <v>914561763</v>
      </c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170571901219</v>
      </c>
      <c r="F120" s="20">
        <f>F121+F139</f>
        <v>171227579147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170571901219</v>
      </c>
      <c r="F121" s="20">
        <f>F122+F125+F126+F127+F128+F129+F130+F131+F132+F133+F134+F137+F138</f>
        <v>171227579147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150000000000</v>
      </c>
      <c r="F122" s="20">
        <f>F123+F124</f>
        <v>150000000000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150000000000</v>
      </c>
      <c r="F123" s="21">
        <v>150000000000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8960446091</v>
      </c>
      <c r="F131" s="21">
        <v>8960446091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11611455128</v>
      </c>
      <c r="F134" s="20">
        <f>F135+F136</f>
        <v>12267133056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11611455128</v>
      </c>
      <c r="F136" s="21">
        <v>12267133056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935034437002</v>
      </c>
      <c r="F147" s="20">
        <f>F83+F120</f>
        <v>940929905100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4" sqref="A4:E4"/>
    </sheetView>
  </sheetViews>
  <sheetFormatPr defaultColWidth="18.7109375" defaultRowHeight="12"/>
  <cols>
    <col min="1" max="1" width="29.00390625" style="0" hidden="1" customWidth="1"/>
    <col min="2" max="2" width="45.57421875" style="0" customWidth="1"/>
    <col min="3" max="4" width="21.7109375" style="0" hidden="1" customWidth="1"/>
    <col min="5" max="5" width="27.28125" style="0" customWidth="1"/>
    <col min="6" max="6" width="31.8515625" style="0" customWidth="1"/>
    <col min="7" max="7" width="32.8515625" style="0" customWidth="1"/>
    <col min="8" max="8" width="36.00390625" style="0" customWidth="1"/>
  </cols>
  <sheetData>
    <row r="1" spans="1:7" ht="65.25" customHeight="1">
      <c r="A1" s="33" t="s">
        <v>496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1115127381806</v>
      </c>
      <c r="F9" s="21">
        <v>906896723172</v>
      </c>
      <c r="G9" s="21">
        <v>3996688716924</v>
      </c>
      <c r="H9" s="21">
        <v>3340888613469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541503650</v>
      </c>
      <c r="F10" s="21">
        <v>-263732998</v>
      </c>
      <c r="G10" s="21">
        <v>1308536091</v>
      </c>
      <c r="H10" s="21">
        <v>980057005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1114585878156</v>
      </c>
      <c r="F11" s="20">
        <f>F9-F10</f>
        <v>907160456170</v>
      </c>
      <c r="G11" s="20">
        <f>G9-G10</f>
        <v>3995380180833</v>
      </c>
      <c r="H11" s="20">
        <f>H9-H10</f>
        <v>3339908556464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1067740273341</v>
      </c>
      <c r="F12" s="21">
        <v>849846669838</v>
      </c>
      <c r="G12" s="21">
        <v>3800815507830</v>
      </c>
      <c r="H12" s="21">
        <v>3132443870239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46845604815</v>
      </c>
      <c r="F13" s="20">
        <f>F11-F12</f>
        <v>57313786332</v>
      </c>
      <c r="G13" s="20">
        <f>G11-G12</f>
        <v>194564673003</v>
      </c>
      <c r="H13" s="20">
        <f>H11-H12</f>
        <v>207464686225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139262082</v>
      </c>
      <c r="F14" s="21">
        <v>47003936</v>
      </c>
      <c r="G14" s="21">
        <v>266214587</v>
      </c>
      <c r="H14" s="21">
        <v>230036902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6643524069</v>
      </c>
      <c r="F15" s="21">
        <v>8091124332</v>
      </c>
      <c r="G15" s="21">
        <v>30798716812</v>
      </c>
      <c r="H15" s="21">
        <v>27721562856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5543539817</v>
      </c>
      <c r="F16" s="21">
        <v>6486229789</v>
      </c>
      <c r="G16" s="21">
        <v>27302511110</v>
      </c>
      <c r="H16" s="21">
        <v>25965150448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27167794573</v>
      </c>
      <c r="F18" s="21">
        <v>35408400765</v>
      </c>
      <c r="G18" s="21">
        <v>121629950455</v>
      </c>
      <c r="H18" s="21">
        <v>131474513145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9604446680</v>
      </c>
      <c r="F19" s="21">
        <v>15177829802</v>
      </c>
      <c r="G19" s="21">
        <v>32013655087</v>
      </c>
      <c r="H19" s="21">
        <v>37194842628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3569101575</v>
      </c>
      <c r="F20" s="20">
        <f>F13+F14-F15+F17-F18-F19</f>
        <v>-1316564631</v>
      </c>
      <c r="G20" s="20">
        <f>G13+G14-G15+G17-G18-G19</f>
        <v>10388565236</v>
      </c>
      <c r="H20" s="20">
        <f>H13+H14-H15+H17-H18-H19</f>
        <v>11303804498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2076547518</v>
      </c>
      <c r="F21" s="21">
        <v>1666757730</v>
      </c>
      <c r="G21" s="21">
        <v>5799446946</v>
      </c>
      <c r="H21" s="21">
        <v>5457636423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763737611</v>
      </c>
      <c r="F22" s="21">
        <v>436328817</v>
      </c>
      <c r="G22" s="21">
        <v>1457519492</v>
      </c>
      <c r="H22" s="21">
        <v>1427524601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1312809907</v>
      </c>
      <c r="F23" s="20">
        <f>F21-F22</f>
        <v>1230428913</v>
      </c>
      <c r="G23" s="20">
        <f>G21-G22</f>
        <v>4341927454</v>
      </c>
      <c r="H23" s="20">
        <f>H21-H22</f>
        <v>4030111822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4881911482</v>
      </c>
      <c r="F24" s="20">
        <f>F20+F23</f>
        <v>-86135718</v>
      </c>
      <c r="G24" s="20">
        <f>G20+G23</f>
        <v>14730492690</v>
      </c>
      <c r="H24" s="20">
        <f>H20+H23</f>
        <v>15333916320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1149321320</v>
      </c>
      <c r="F25" s="21">
        <v>-17227144</v>
      </c>
      <c r="G25" s="21">
        <v>3119037562</v>
      </c>
      <c r="H25" s="21">
        <v>3066783264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3732590162</v>
      </c>
      <c r="F27" s="20">
        <f>F24-F25-F26</f>
        <v>-68908574</v>
      </c>
      <c r="G27" s="20">
        <f>G24-G25-G26</f>
        <v>11611455128</v>
      </c>
      <c r="H27" s="20">
        <f>H24-H25-H26</f>
        <v>12267133056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249</v>
      </c>
      <c r="F30" s="21"/>
      <c r="G30" s="21">
        <v>774</v>
      </c>
      <c r="H30" s="21">
        <v>818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2019-02-13T07:55:05Z</dcterms:modified>
  <cp:category/>
  <cp:version/>
  <cp:contentType/>
  <cp:contentStatus/>
</cp:coreProperties>
</file>